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2" i="1"/>
  <c r="C13" i="1"/>
  <c r="J37" i="1" l="1"/>
  <c r="I37" i="1"/>
  <c r="I23" i="1" l="1"/>
  <c r="D21" i="1" s="1"/>
  <c r="J33" i="1"/>
  <c r="I33" i="1"/>
  <c r="I13" i="1"/>
  <c r="I18" i="1"/>
  <c r="D20" i="1" s="1"/>
  <c r="D25" i="1" s="1"/>
  <c r="D19" i="1" l="1"/>
  <c r="D24" i="1" s="1"/>
  <c r="D32" i="1"/>
  <c r="E33" i="1" s="1"/>
  <c r="D26" i="1"/>
  <c r="D28" i="1" s="1"/>
  <c r="D33" i="1" l="1"/>
  <c r="D34" i="1" s="1"/>
  <c r="D27" i="1"/>
  <c r="D30" i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<sst xmlns="http://schemas.openxmlformats.org/spreadsheetml/2006/main" count="106" uniqueCount="100">
  <si>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</si>
  <si>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</si>
  <si>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</si>
  <si>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</si>
  <si>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</si>
  <si>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</si>
  <si>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</si>
  <si>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</si>
  <si>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</si>
  <si>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</si>
  <si>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</si>
  <si>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</si>
  <si>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</si>
  <si>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</si>
  <si>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</si>
  <si>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</si>
  <si>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</si>
  <si>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</si>
  <si>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</si>
  <si>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</si>
  <si>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</si>
  <si>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</si>
  <si>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</si>
  <si>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</si>
  <si>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</si>
  <si>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</si>
  <si>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</si>
  <si>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</si>
  <si>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</si>
  <si>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</si>
  <si>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</si>
  <si>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</si>
  <si>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</si>
  <si>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</si>
  <si>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</si>
  <si>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</si>
  <si>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</si>
  <si>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</si>
  <si>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</si>
  <si>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</si>
  <si>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</si>
  <si>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</si>
  <si>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</si>
  <si>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</si>
  <si>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</si>
  <si>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</si>
  <si>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</si>
  <si>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</si>
  <si>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</si>
  <si>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</si>
  <si>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</si>
  <si>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</si>
  <si>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</si>
  <si>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</si>
  <si>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</si>
  <si>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</si>
  <si>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</si>
  <si>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</si>
  <si>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</si>
  <si>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</si>
  <si>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</si>
  <si>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</si>
  <si>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</si>
  <si>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</si>
  <si>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</si>
  <si>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</si>
  <si>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</si>
  <si>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</si>
  <si>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</si>
  <si>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</si>
  <si>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</si>
  <si>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</si>
  <si>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</si>
  <si>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</si>
  <si>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</si>
  <si>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</si>
  <si>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</si>
  <si>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</si>
  <si>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</si>
  <si>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</si>
  <si>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</si>
  <si>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</si>
  <si>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</si>
  <si>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</si>
  <si>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</si>
  <si>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</si>
  <si>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</si>
  <si>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</si>
  <si>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</si>
  <si>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</si>
  <si>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</si>
  <si>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</si>
  <si>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</si>
  <si>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</si>
  <si>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</si>
  <si>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</si>
  <si>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</si>
  <si>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r>
      <t>Keycote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System</t>
    </r>
  </si>
  <si>
    <t>Binder Solids (recommended target 26.5-28.5)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</si>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</sst>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  <font>
      <b/>
      <sz val="20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61" t="s">
        <v>74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6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6.25" x14ac:dyDescent="0.2">
      <c r="A3" s="64" t="s">
        <v>97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9.5" x14ac:dyDescent="0.2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9.5" x14ac:dyDescent="0.2">
      <c r="A5" s="65" t="s">
        <v>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80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89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18</v>
      </c>
      <c r="C11" s="51" t="s">
        <v>95</v>
      </c>
      <c r="D11" s="23"/>
      <c r="E11" s="24"/>
      <c r="F11" s="18"/>
      <c r="G11" s="25" t="s">
        <v>55</v>
      </c>
      <c r="H11" s="25" t="s">
        <v>91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92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79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90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22</v>
      </c>
      <c r="C16" s="29" t="s">
        <v>98</v>
      </c>
      <c r="D16" s="5">
        <v>27.5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23</v>
      </c>
      <c r="C17" s="29" t="s">
        <v>10</v>
      </c>
      <c r="D17" s="5">
        <v>78</v>
      </c>
      <c r="E17" s="24"/>
      <c r="F17" s="18"/>
      <c r="G17" s="25" t="s">
        <v>75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50</v>
      </c>
      <c r="C18" s="24"/>
      <c r="D18" s="28"/>
      <c r="E18" s="24"/>
      <c r="F18" s="18"/>
      <c r="G18" s="20" t="s">
        <v>86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24</v>
      </c>
      <c r="C19" s="30" t="s">
        <v>87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25</v>
      </c>
      <c r="C20" s="30" t="s">
        <v>88</v>
      </c>
      <c r="D20" s="6">
        <f>I18</f>
        <v>72.559095580678317</v>
      </c>
      <c r="E20" s="24"/>
      <c r="G20" s="31" t="s">
        <v>65</v>
      </c>
      <c r="H20" s="31" t="s">
        <v>93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94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27</v>
      </c>
      <c r="C22" s="24" t="s">
        <v>9</v>
      </c>
      <c r="D22" s="28">
        <f>155.56*D21 - 154</f>
        <v>26.449600000000032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31</v>
      </c>
      <c r="D26" s="28">
        <f>(D25/(100-D22))*100</f>
        <v>37.308980534873633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32</v>
      </c>
      <c r="D27" s="28">
        <f>(D24*D26)/100</f>
        <v>49.628188891730218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31</v>
      </c>
      <c r="D28" s="28">
        <f>(D26/1)</f>
        <v>37.308980534873633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33</v>
      </c>
      <c r="D29" s="28">
        <f>(D24*D28)/100</f>
        <v>49.628188891730218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28</v>
      </c>
      <c r="C30" s="24" t="s">
        <v>10</v>
      </c>
      <c r="D30" s="28">
        <f>100-D28</f>
        <v>62.691019465126367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52</v>
      </c>
      <c r="C31" s="24"/>
      <c r="D31" s="28"/>
      <c r="E31" s="24"/>
      <c r="F31" s="33"/>
      <c r="G31" s="52" t="s">
        <v>6</v>
      </c>
      <c r="H31" s="53"/>
      <c r="I31" s="56" t="s">
        <v>7</v>
      </c>
      <c r="J31" s="57"/>
      <c r="K31" s="58" t="s">
        <v>8</v>
      </c>
      <c r="L31" s="24"/>
    </row>
    <row r="32" spans="1:12" s="21" customFormat="1" ht="17.25" customHeight="1" thickBot="1" x14ac:dyDescent="0.25">
      <c r="A32" s="16"/>
      <c r="B32" s="27" t="s">
        <v>34</v>
      </c>
      <c r="C32" s="24" t="s">
        <v>35</v>
      </c>
      <c r="D32" s="28">
        <f>D22-D16</f>
        <v>-1.0503999999999678</v>
      </c>
      <c r="E32" s="24"/>
      <c r="F32" s="24"/>
      <c r="G32" s="54"/>
      <c r="H32" s="55"/>
      <c r="I32" s="34" t="s">
        <v>76</v>
      </c>
      <c r="J32" s="34" t="s">
        <v>77</v>
      </c>
      <c r="K32" s="59"/>
      <c r="L32" s="24"/>
    </row>
    <row r="33" spans="1:12" s="21" customFormat="1" ht="17.25" customHeight="1" thickBot="1" x14ac:dyDescent="0.25">
      <c r="A33" s="16"/>
      <c r="B33" s="27" t="s">
        <v>36</v>
      </c>
      <c r="C33" s="24" t="s">
        <v>37</v>
      </c>
      <c r="D33" s="35">
        <f>IF(D32&gt;1,(D32*D27)/D16,0)</f>
        <v>0</v>
      </c>
      <c r="E33" s="24" t="str">
        <f>IF(D32&lt;-1, "Evaporate", 0)</f>
        <v>Evaporate</v>
      </c>
      <c r="F33" s="24"/>
      <c r="G33" s="56" t="s">
        <v>9</v>
      </c>
      <c r="H33" s="57"/>
      <c r="I33" s="36">
        <f>+D16-1</f>
        <v>26.5</v>
      </c>
      <c r="J33" s="36">
        <f>+D16+1</f>
        <v>28.5</v>
      </c>
      <c r="K33" s="36">
        <f>D22</f>
        <v>26.449600000000032</v>
      </c>
      <c r="L33" s="24"/>
    </row>
    <row r="34" spans="1:12" s="21" customFormat="1" ht="17.25" hidden="1" customHeight="1" x14ac:dyDescent="0.2">
      <c r="A34" s="16"/>
      <c r="B34" s="27"/>
      <c r="C34" s="24" t="s">
        <v>39</v>
      </c>
      <c r="D34" s="28">
        <f>D24+D33</f>
        <v>133.01941832836067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40</v>
      </c>
      <c r="D35" s="28">
        <f>D29+D33</f>
        <v>49.628188891730218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41</v>
      </c>
      <c r="D36" s="28">
        <f>(D35/D34)*100</f>
        <v>37.308980534873641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38</v>
      </c>
      <c r="C37" s="24" t="s">
        <v>78</v>
      </c>
      <c r="D37" s="28">
        <f>100-D36</f>
        <v>62.691019465126359</v>
      </c>
      <c r="E37" s="24"/>
      <c r="F37" s="24"/>
      <c r="G37" s="56" t="s">
        <v>10</v>
      </c>
      <c r="H37" s="57"/>
      <c r="I37" s="36">
        <f>D17-1</f>
        <v>77</v>
      </c>
      <c r="J37" s="36">
        <f>D17+1</f>
        <v>79</v>
      </c>
      <c r="K37" s="36">
        <f>D30</f>
        <v>62.691019465126367</v>
      </c>
      <c r="L37" s="24"/>
    </row>
    <row r="38" spans="1:12" s="21" customFormat="1" ht="17.25" customHeight="1" x14ac:dyDescent="0.2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85</v>
      </c>
      <c r="C39" s="20" t="s">
        <v>43</v>
      </c>
      <c r="D39" s="10">
        <f>D37/D17</f>
        <v>0.80373101878367126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42</v>
      </c>
      <c r="C40" s="20" t="s">
        <v>44</v>
      </c>
      <c r="D40" s="40">
        <f>IF(D36&lt;(100-D17)-1,(D39-1)*D34,0)</f>
        <v>0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11</v>
      </c>
      <c r="B41" s="17" t="s">
        <v>54</v>
      </c>
      <c r="C41" s="24"/>
      <c r="D41" s="28"/>
      <c r="E41" s="24"/>
      <c r="F41" s="24" t="s">
        <v>83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45</v>
      </c>
      <c r="C42" s="24" t="s">
        <v>43</v>
      </c>
      <c r="D42" s="28">
        <f>D36/(100-D17)</f>
        <v>1.6958627515851654</v>
      </c>
      <c r="E42" s="24"/>
      <c r="F42" s="60" t="s">
        <v>96</v>
      </c>
      <c r="G42" s="60"/>
      <c r="H42" s="60"/>
      <c r="I42" s="60"/>
      <c r="J42" s="60"/>
      <c r="K42" s="60"/>
      <c r="L42" s="60"/>
    </row>
    <row r="43" spans="1:12" s="21" customFormat="1" ht="17.25" customHeight="1" thickBot="1" x14ac:dyDescent="0.25">
      <c r="A43" s="16"/>
      <c r="B43" s="27" t="s">
        <v>46</v>
      </c>
      <c r="C43" s="24" t="s">
        <v>47</v>
      </c>
      <c r="D43" s="35">
        <f>IF(D37&lt;D17-1,(D42-1)*D34,0)</f>
        <v>92.563258452231238</v>
      </c>
      <c r="E43" s="24"/>
      <c r="F43" s="60"/>
      <c r="G43" s="60"/>
      <c r="H43" s="60"/>
      <c r="I43" s="60"/>
      <c r="J43" s="60"/>
      <c r="K43" s="60"/>
      <c r="L43" s="60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81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0" t="s">
        <v>84</v>
      </c>
      <c r="G45" s="60"/>
      <c r="H45" s="60"/>
      <c r="I45" s="60"/>
      <c r="J45" s="60"/>
      <c r="K45" s="60"/>
      <c r="L45" s="60"/>
    </row>
    <row r="46" spans="1:12" s="21" customFormat="1" ht="17.25" customHeight="1" x14ac:dyDescent="0.2">
      <c r="A46" s="16"/>
      <c r="B46" s="43"/>
      <c r="C46" s="43"/>
      <c r="D46" s="43"/>
      <c r="E46" s="43"/>
      <c r="F46" s="60"/>
      <c r="G46" s="60"/>
      <c r="H46" s="60"/>
      <c r="I46" s="60"/>
      <c r="J46" s="60"/>
      <c r="K46" s="60"/>
      <c r="L46" s="60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82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A1:L1"/>
    <mergeCell ref="A2:L2"/>
    <mergeCell ref="A3:L3"/>
    <mergeCell ref="A4:L4"/>
    <mergeCell ref="A5:L5"/>
    <mergeCell ref="G31:H32"/>
    <mergeCell ref="G33:H33"/>
    <mergeCell ref="I31:J31"/>
    <mergeCell ref="K31:K32"/>
    <mergeCell ref="F45:L46"/>
    <mergeCell ref="F42:L43"/>
    <mergeCell ref="G37:H37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2016-04-21T12:59:04Z</dcterms:modified>
</cp:coreProperties>
</file>