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DA71" lockStructure="1"/>
  <bookViews>
    <workbookView xWindow="15" yWindow="120" windowWidth="7725" windowHeight="8085"/>
  </bookViews>
  <sheets>
    <sheet name="Sheet1" sheetId="1" r:id="rId1"/>
  </sheets>
  <definedNames>
    <definedName name="_xlnm.Print_Area" localSheetId="0">Sheet1!$A$1:$L$50</definedName>
  </definedNames>
  <calcPr calcId="145621"/>
</workbook>
</file>

<file path=xl/calcChain.xml><?xml version="1.0" encoding="utf-8"?>
<calcChain xmlns="http://schemas.openxmlformats.org/spreadsheetml/2006/main">
  <c r="K37" i="1" l="1"/>
  <c r="K33" i="1"/>
  <c r="D22" i="1" l="1"/>
  <c r="D14" i="1" l="1"/>
  <c r="C12" i="1"/>
  <c r="C13" i="1"/>
  <c r="J37" i="1" l="1"/>
  <c r="I37" i="1"/>
  <c r="I23" i="1" l="1"/>
  <c r="D21" i="1" s="1"/>
  <c r="J33" i="1"/>
  <c r="I33" i="1"/>
  <c r="I13" i="1"/>
  <c r="I18" i="1"/>
  <c r="D20" i="1" s="1"/>
  <c r="D25" i="1" s="1"/>
  <c r="D19" i="1" l="1"/>
  <c r="D24" i="1" s="1"/>
  <c r="D32" i="1"/>
  <c r="E33" i="1" s="1"/>
  <c r="D26" i="1"/>
  <c r="D28" i="1" s="1"/>
  <c r="D33" i="1" l="1"/>
  <c r="D34" i="1" s="1"/>
  <c r="D27" i="1"/>
  <c r="D30" i="1"/>
  <c r="D29" i="1"/>
  <c r="D35" i="1" l="1"/>
  <c r="D36" i="1" s="1"/>
  <c r="D42" i="1" s="1"/>
  <c r="D37" i="1" l="1"/>
  <c r="D39" i="1" l="1"/>
  <c r="D40" i="1" s="1"/>
  <c r="D43" i="1"/>
</calcChain>
</file>

<file path=xl/sharedStrings.xml><?xml version="1.0" encoding="utf-8"?>
<sst xmlns="http://schemas.openxmlformats.org/spreadsheetml/2006/main" count="106" uniqueCount="100">
  <si>
    <t>A</t>
  </si>
  <si>
    <t>B</t>
  </si>
  <si>
    <t>C</t>
  </si>
  <si>
    <t>D</t>
  </si>
  <si>
    <t>E</t>
  </si>
  <si>
    <t>F</t>
  </si>
  <si>
    <t>Property</t>
  </si>
  <si>
    <t>Target</t>
  </si>
  <si>
    <t>Actual</t>
  </si>
  <si>
    <t>Binder Solids</t>
  </si>
  <si>
    <t>Refractory Solids</t>
  </si>
  <si>
    <t>G</t>
  </si>
  <si>
    <t>Slurry Control Worksheet</t>
  </si>
  <si>
    <t>English Measure</t>
  </si>
  <si>
    <t>H</t>
  </si>
  <si>
    <t>I</t>
  </si>
  <si>
    <t>J</t>
  </si>
  <si>
    <t xml:space="preserve">Specific Gravity Calculation   </t>
  </si>
  <si>
    <t>A1</t>
  </si>
  <si>
    <t>A2</t>
  </si>
  <si>
    <t>A3</t>
  </si>
  <si>
    <t>Volume (gallons)</t>
  </si>
  <si>
    <t>B1</t>
  </si>
  <si>
    <t>B2</t>
  </si>
  <si>
    <t>C1</t>
  </si>
  <si>
    <t>C2</t>
  </si>
  <si>
    <t>C3</t>
  </si>
  <si>
    <t>C4</t>
  </si>
  <si>
    <t>D1</t>
  </si>
  <si>
    <t>Total Weight of Slurry</t>
  </si>
  <si>
    <t>Weight % of Water</t>
  </si>
  <si>
    <t>Weight % of Binder</t>
  </si>
  <si>
    <t>Weight of Centrifuged Binder</t>
  </si>
  <si>
    <t>Weight of Binder</t>
  </si>
  <si>
    <t>E1</t>
  </si>
  <si>
    <t>Binder Solids Difference</t>
  </si>
  <si>
    <t>E2</t>
  </si>
  <si>
    <t>Water Addition (pounds)</t>
  </si>
  <si>
    <t>E3</t>
  </si>
  <si>
    <t>Adjusted Weight of Slurry</t>
  </si>
  <si>
    <t>Adjusted Weight of Binder</t>
  </si>
  <si>
    <t>Adjusted Weight % of Binder</t>
  </si>
  <si>
    <t>F2</t>
  </si>
  <si>
    <t>% Difference</t>
  </si>
  <si>
    <t>Binder Addition (pounds)</t>
  </si>
  <si>
    <t>G1</t>
  </si>
  <si>
    <t>G2</t>
  </si>
  <si>
    <t>Refractory Addition (pounds)</t>
  </si>
  <si>
    <t>Tank Calculation</t>
  </si>
  <si>
    <t>Slurry Control Target Values</t>
  </si>
  <si>
    <t>Slurry Test Results</t>
  </si>
  <si>
    <t>Current Slurry Makeup</t>
  </si>
  <si>
    <t>Water Addition</t>
  </si>
  <si>
    <t>Binder Addition</t>
  </si>
  <si>
    <t>Refractory Addition</t>
  </si>
  <si>
    <t>H1</t>
  </si>
  <si>
    <t>Pan Weight (grams)</t>
  </si>
  <si>
    <t>H2</t>
  </si>
  <si>
    <t>Wet Weight (grams)</t>
  </si>
  <si>
    <t>H3</t>
  </si>
  <si>
    <t>Dry Weight (grams)</t>
  </si>
  <si>
    <t>Calculated Total Solids</t>
  </si>
  <si>
    <t>I1</t>
  </si>
  <si>
    <t>I2</t>
  </si>
  <si>
    <t>Calculated Slurry Density</t>
  </si>
  <si>
    <t>J1</t>
  </si>
  <si>
    <t>J2</t>
  </si>
  <si>
    <t>J3</t>
  </si>
  <si>
    <t>Calculated Specific Gravity</t>
  </si>
  <si>
    <t>Instructions:</t>
  </si>
  <si>
    <t>Investing with Innovation™</t>
  </si>
  <si>
    <t>J4</t>
  </si>
  <si>
    <t>Flask Calibration</t>
  </si>
  <si>
    <t>Specific Gravity (J4 at right or direct input)</t>
  </si>
  <si>
    <r>
      <rPr>
        <b/>
        <sz val="35"/>
        <color indexed="9"/>
        <rFont val="Constantia"/>
        <family val="1"/>
      </rPr>
      <t>R</t>
    </r>
    <r>
      <rPr>
        <b/>
        <sz val="30"/>
        <color indexed="9"/>
        <rFont val="Constantia"/>
        <family val="1"/>
      </rPr>
      <t xml:space="preserve">ANSOM &amp; </t>
    </r>
    <r>
      <rPr>
        <b/>
        <sz val="35"/>
        <color indexed="9"/>
        <rFont val="Constantia"/>
        <family val="1"/>
      </rPr>
      <t>R</t>
    </r>
    <r>
      <rPr>
        <b/>
        <sz val="30"/>
        <color indexed="9"/>
        <rFont val="Constantia"/>
        <family val="1"/>
      </rPr>
      <t xml:space="preserve">ANDOLPH   </t>
    </r>
  </si>
  <si>
    <t>I3</t>
  </si>
  <si>
    <t>(Lower)</t>
  </si>
  <si>
    <t>(Upper)</t>
  </si>
  <si>
    <t>Adjusted Refractory Solids</t>
  </si>
  <si>
    <t>A4</t>
  </si>
  <si>
    <t>Tear Drop Tank (80 gallon)</t>
  </si>
  <si>
    <r>
      <t xml:space="preserve">3. Enter the target binder and refractory solids in </t>
    </r>
    <r>
      <rPr>
        <b/>
        <sz val="12"/>
        <color rgb="FF00B050"/>
        <rFont val="Franklin Gothic Book"/>
        <family val="2"/>
        <scheme val="minor"/>
      </rPr>
      <t>GREEN</t>
    </r>
    <r>
      <rPr>
        <sz val="12"/>
        <rFont val="Franklin Gothic Book"/>
        <family val="2"/>
        <scheme val="minor"/>
      </rPr>
      <t xml:space="preserve"> in section B.</t>
    </r>
  </si>
  <si>
    <t>5. If additions are required, they appear in boxed fields in sections E, F and G.</t>
  </si>
  <si>
    <t>1. Select your tank type from the drop down menu in A1.</t>
  </si>
  <si>
    <r>
      <t xml:space="preserve">4. Manually enter all data in </t>
    </r>
    <r>
      <rPr>
        <b/>
        <sz val="12"/>
        <color rgb="FFFF0000"/>
        <rFont val="Franklin Gothic Book"/>
        <family val="2"/>
        <scheme val="minor"/>
      </rPr>
      <t>RED</t>
    </r>
    <r>
      <rPr>
        <sz val="12"/>
        <rFont val="Franklin Gothic Book"/>
        <family val="2"/>
        <scheme val="minor"/>
      </rPr>
      <t xml:space="preserve"> in sections H, I and J if you want the program to calculate the values </t>
    </r>
    <r>
      <rPr>
        <b/>
        <sz val="12"/>
        <rFont val="Franklin Gothic Book"/>
        <family val="2"/>
        <scheme val="minor"/>
      </rPr>
      <t>OR</t>
    </r>
    <r>
      <rPr>
        <sz val="12"/>
        <rFont val="Franklin Gothic Book"/>
        <family val="2"/>
        <scheme val="minor"/>
      </rPr>
      <t xml:space="preserve"> directly input the required values in </t>
    </r>
    <r>
      <rPr>
        <b/>
        <sz val="12"/>
        <color rgb="FF0070C0"/>
        <rFont val="Franklin Gothic Book"/>
        <family val="2"/>
        <scheme val="minor"/>
      </rPr>
      <t>BLUE</t>
    </r>
    <r>
      <rPr>
        <sz val="12"/>
        <rFont val="Franklin Gothic Book"/>
        <family val="2"/>
        <scheme val="minor"/>
      </rPr>
      <t xml:space="preserve"> in section C.</t>
    </r>
  </si>
  <si>
    <t>F1</t>
  </si>
  <si>
    <t>I4</t>
  </si>
  <si>
    <t>Slurry Density (H3 at right or direct input)</t>
  </si>
  <si>
    <t>Total Solids (I4 at right or direct input)</t>
  </si>
  <si>
    <t>Slurry Density Calculation</t>
  </si>
  <si>
    <t>Total Solids Calculation</t>
  </si>
  <si>
    <t>100 ml Cylinder (grams)</t>
  </si>
  <si>
    <t>100 ml + Slurry (grams)</t>
  </si>
  <si>
    <t>10 ml Flask (grams)</t>
  </si>
  <si>
    <t>10 ml + Binder (grams)</t>
  </si>
  <si>
    <t>Cylindrical Tank</t>
  </si>
  <si>
    <r>
      <t xml:space="preserve">2. For cylindrical tanks, enter the tank diameter and slurry depth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
For tear drop tanks, enter inches from top of tank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</t>
    </r>
  </si>
  <si>
    <r>
      <t>Keycote</t>
    </r>
    <r>
      <rPr>
        <b/>
        <sz val="20"/>
        <rFont val="Constantia"/>
        <family val="1"/>
      </rPr>
      <t>®</t>
    </r>
    <r>
      <rPr>
        <b/>
        <sz val="20"/>
        <rFont val="Constantia"/>
        <family val="1"/>
        <scheme val="major"/>
      </rPr>
      <t xml:space="preserve"> System</t>
    </r>
  </si>
  <si>
    <t>Binder Solids (recommended target 26.5-28.5)</t>
  </si>
  <si>
    <t>Issue Date: 042116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</si>
</sst>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0"/>
      <name val="Arial"/>
    </font>
    <font>
      <sz val="10"/>
      <name val="Franklin Gothic Book"/>
      <family val="2"/>
    </font>
    <font>
      <sz val="30"/>
      <name val="Franklin Gothic Book"/>
      <family val="2"/>
    </font>
    <font>
      <b/>
      <sz val="30"/>
      <color indexed="9"/>
      <name val="Constantia"/>
      <family val="1"/>
    </font>
    <font>
      <b/>
      <sz val="35"/>
      <color indexed="9"/>
      <name val="Constantia"/>
      <family val="1"/>
    </font>
    <font>
      <sz val="14"/>
      <name val="Franklin Gothic Book"/>
      <family val="2"/>
    </font>
    <font>
      <i/>
      <sz val="14"/>
      <name val="Tahoma"/>
      <family val="2"/>
    </font>
    <font>
      <sz val="11"/>
      <color theme="1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name val="Franklin Gothic Book"/>
      <family val="2"/>
      <scheme val="minor"/>
    </font>
    <font>
      <b/>
      <u/>
      <sz val="12"/>
      <name val="Franklin Gothic Book"/>
      <family val="2"/>
      <scheme val="minor"/>
    </font>
    <font>
      <i/>
      <sz val="12"/>
      <color rgb="FF000000"/>
      <name val="Franklin Gothic Book"/>
      <family val="2"/>
    </font>
    <font>
      <b/>
      <sz val="30"/>
      <color theme="0"/>
      <name val="Constantia"/>
      <family val="1"/>
      <scheme val="major"/>
    </font>
    <font>
      <b/>
      <sz val="20"/>
      <name val="Constantia"/>
      <family val="1"/>
      <scheme val="major"/>
    </font>
    <font>
      <b/>
      <sz val="12"/>
      <color rgb="FF0070C0"/>
      <name val="Franklin Gothic Book"/>
      <family val="2"/>
      <scheme val="minor"/>
    </font>
    <font>
      <b/>
      <sz val="12"/>
      <color rgb="FFFF0000"/>
      <name val="Franklin Gothic Book"/>
      <family val="2"/>
      <scheme val="minor"/>
    </font>
    <font>
      <b/>
      <sz val="12"/>
      <color rgb="FF00B050"/>
      <name val="Franklin Gothic Book"/>
      <family val="2"/>
      <scheme val="minor"/>
    </font>
    <font>
      <b/>
      <sz val="12"/>
      <color rgb="FFFF9900"/>
      <name val="Franklin Gothic Book"/>
      <family val="2"/>
      <scheme val="minor"/>
    </font>
    <font>
      <sz val="14"/>
      <name val="Franklin Gothic Book"/>
      <family val="2"/>
      <scheme val="minor"/>
    </font>
    <font>
      <b/>
      <sz val="12"/>
      <color rgb="FFFFC000"/>
      <name val="Franklin Gothic Book"/>
      <family val="2"/>
      <scheme val="minor"/>
    </font>
    <font>
      <b/>
      <sz val="20"/>
      <name val="Constant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2" fontId="15" fillId="2" borderId="0" xfId="0" applyNumberFormat="1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164" fontId="9" fillId="2" borderId="0" xfId="0" applyNumberFormat="1" applyFont="1" applyFill="1" applyAlignment="1" applyProtection="1">
      <alignment horizontal="left" vertical="center"/>
    </xf>
    <xf numFmtId="2" fontId="17" fillId="2" borderId="0" xfId="0" applyNumberFormat="1" applyFont="1" applyFill="1" applyAlignment="1" applyProtection="1">
      <alignment horizontal="left" vertical="center"/>
      <protection locked="0"/>
    </xf>
    <xf numFmtId="2" fontId="16" fillId="2" borderId="0" xfId="0" applyNumberFormat="1" applyFont="1" applyFill="1" applyAlignment="1" applyProtection="1">
      <alignment horizontal="left" vertical="center"/>
      <protection locked="0"/>
    </xf>
    <xf numFmtId="2" fontId="14" fillId="2" borderId="0" xfId="0" applyNumberFormat="1" applyFont="1" applyFill="1" applyAlignment="1" applyProtection="1">
      <alignment horizontal="left" vertical="center"/>
      <protection locked="0"/>
    </xf>
    <xf numFmtId="164" fontId="14" fillId="2" borderId="0" xfId="0" applyNumberFormat="1" applyFont="1" applyFill="1" applyAlignment="1" applyProtection="1">
      <alignment horizontal="left" vertical="center"/>
      <protection locked="0"/>
    </xf>
    <xf numFmtId="2" fontId="9" fillId="2" borderId="0" xfId="0" applyNumberFormat="1" applyFont="1" applyFill="1" applyAlignment="1" applyProtection="1">
      <alignment horizontal="left" vertical="center"/>
      <protection locked="0"/>
    </xf>
    <xf numFmtId="2" fontId="15" fillId="0" borderId="0" xfId="0" applyNumberFormat="1" applyFont="1" applyFill="1" applyAlignment="1" applyProtection="1">
      <alignment horizontal="left" vertical="center"/>
      <protection locked="0"/>
    </xf>
    <xf numFmtId="2" fontId="9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7" fillId="2" borderId="0" xfId="0" quotePrefix="1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0" fontId="9" fillId="2" borderId="0" xfId="0" quotePrefix="1" applyFont="1" applyFill="1" applyAlignment="1" applyProtection="1">
      <alignment horizontal="left" vertical="center"/>
    </xf>
    <xf numFmtId="2" fontId="9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14" fillId="2" borderId="0" xfId="0" quotePrefix="1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2" fontId="9" fillId="2" borderId="4" xfId="0" applyNumberFormat="1" applyFont="1" applyFill="1" applyBorder="1" applyAlignment="1" applyProtection="1">
      <alignment horizontal="left" vertical="center"/>
    </xf>
    <xf numFmtId="2" fontId="9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9" fillId="0" borderId="0" xfId="0" quotePrefix="1" applyFont="1" applyFill="1" applyAlignment="1" applyProtection="1">
      <alignment horizontal="left" vertical="center"/>
    </xf>
    <xf numFmtId="2" fontId="9" fillId="0" borderId="4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</cellXfs>
  <cellStyles count="2">
    <cellStyle name="Normal" xfId="0" builtinId="0"/>
    <cellStyle name="Normal 2" xfId="1"/>
  </cellStyles>
  <dxfs count="8"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276225</xdr:rowOff>
    </xdr:from>
    <xdr:to>
      <xdr:col>2</xdr:col>
      <xdr:colOff>923925</xdr:colOff>
      <xdr:row>6</xdr:row>
      <xdr:rowOff>114300</xdr:rowOff>
    </xdr:to>
    <xdr:pic>
      <xdr:nvPicPr>
        <xdr:cNvPr id="104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6225"/>
          <a:ext cx="13049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&amp;R">
      <a:dk1>
        <a:sysClr val="windowText" lastClr="000000"/>
      </a:dk1>
      <a:lt1>
        <a:sysClr val="window" lastClr="FFFFFF"/>
      </a:lt1>
      <a:dk2>
        <a:srgbClr val="7F7F7F"/>
      </a:dk2>
      <a:lt2>
        <a:srgbClr val="EEECE1"/>
      </a:lt2>
      <a:accent1>
        <a:srgbClr val="D5822F"/>
      </a:accent1>
      <a:accent2>
        <a:srgbClr val="AF2C30"/>
      </a:accent2>
      <a:accent3>
        <a:srgbClr val="F2B923"/>
      </a:accent3>
      <a:accent4>
        <a:srgbClr val="D5822F"/>
      </a:accent4>
      <a:accent5>
        <a:srgbClr val="AF2C30"/>
      </a:accent5>
      <a:accent6>
        <a:srgbClr val="F2B923"/>
      </a:accent6>
      <a:hlink>
        <a:srgbClr val="AF2C30"/>
      </a:hlink>
      <a:folHlink>
        <a:srgbClr val="D5822F"/>
      </a:folHlink>
    </a:clrScheme>
    <a:fontScheme name="R&amp;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tabSelected="1" zoomScale="80" zoomScaleNormal="80" workbookViewId="0">
      <selection activeCell="D12" sqref="D12"/>
    </sheetView>
  </sheetViews>
  <sheetFormatPr defaultColWidth="0" defaultRowHeight="16.5" zeroHeight="1" x14ac:dyDescent="0.2"/>
  <cols>
    <col min="1" max="1" width="5.7109375" style="16" customWidth="1"/>
    <col min="2" max="2" width="5.7109375" style="48" customWidth="1"/>
    <col min="3" max="3" width="62" style="48" bestFit="1" customWidth="1"/>
    <col min="4" max="4" width="10.7109375" style="48" customWidth="1"/>
    <col min="5" max="5" width="13.140625" style="48" customWidth="1"/>
    <col min="6" max="7" width="5.7109375" style="49" customWidth="1"/>
    <col min="8" max="8" width="34.5703125" style="50" customWidth="1"/>
    <col min="9" max="12" width="10.7109375" style="49" customWidth="1"/>
    <col min="13" max="16384" width="0" style="13" hidden="1"/>
  </cols>
  <sheetData>
    <row r="1" spans="1:12" s="12" customFormat="1" ht="45.75" customHeight="1" x14ac:dyDescent="0.2">
      <c r="A1" s="61" t="s">
        <v>74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6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26.25" x14ac:dyDescent="0.2">
      <c r="A3" s="64" t="s">
        <v>97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9.5" x14ac:dyDescent="0.2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19.5" x14ac:dyDescent="0.2">
      <c r="A5" s="65" t="s">
        <v>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19.5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9.5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9.5" hidden="1" x14ac:dyDescent="0.2">
      <c r="A8" s="14"/>
      <c r="B8" s="14"/>
      <c r="C8" s="15" t="s">
        <v>95</v>
      </c>
      <c r="D8" s="14"/>
      <c r="E8" s="14"/>
      <c r="F8" s="14"/>
      <c r="G8" s="14"/>
      <c r="H8" s="14"/>
      <c r="I8" s="14"/>
      <c r="J8" s="14"/>
      <c r="K8" s="14"/>
      <c r="L8" s="14"/>
    </row>
    <row r="9" spans="1:12" ht="19.5" hidden="1" x14ac:dyDescent="0.2">
      <c r="A9" s="14"/>
      <c r="B9" s="14"/>
      <c r="C9" s="15" t="s">
        <v>80</v>
      </c>
      <c r="D9" s="14"/>
      <c r="E9" s="14"/>
      <c r="F9" s="14"/>
      <c r="G9" s="14"/>
      <c r="H9" s="14"/>
      <c r="I9" s="14"/>
      <c r="J9" s="14"/>
      <c r="K9" s="14"/>
      <c r="L9" s="14"/>
    </row>
    <row r="10" spans="1:12" ht="19.5" x14ac:dyDescent="0.2">
      <c r="A10" s="16" t="s">
        <v>0</v>
      </c>
      <c r="B10" s="17" t="s">
        <v>48</v>
      </c>
      <c r="C10" s="15"/>
      <c r="D10" s="14"/>
      <c r="E10" s="14"/>
      <c r="F10" s="18" t="s">
        <v>14</v>
      </c>
      <c r="G10" s="19" t="s">
        <v>89</v>
      </c>
      <c r="H10" s="20"/>
      <c r="I10" s="20"/>
      <c r="J10" s="14"/>
      <c r="K10" s="14"/>
      <c r="L10" s="14"/>
    </row>
    <row r="11" spans="1:12" s="21" customFormat="1" ht="17.25" customHeight="1" x14ac:dyDescent="0.2">
      <c r="B11" s="22" t="s">
        <v>18</v>
      </c>
      <c r="C11" s="51" t="s">
        <v>95</v>
      </c>
      <c r="D11" s="23"/>
      <c r="E11" s="24"/>
      <c r="F11" s="18"/>
      <c r="G11" s="25" t="s">
        <v>55</v>
      </c>
      <c r="H11" s="25" t="s">
        <v>91</v>
      </c>
      <c r="I11" s="9">
        <v>155</v>
      </c>
      <c r="J11" s="24"/>
      <c r="K11" s="24"/>
      <c r="L11" s="24"/>
    </row>
    <row r="12" spans="1:12" s="21" customFormat="1" ht="17.25" customHeight="1" x14ac:dyDescent="0.2">
      <c r="A12" s="16"/>
      <c r="B12" s="22" t="s">
        <v>19</v>
      </c>
      <c r="C12" s="26" t="str">
        <f>IF(C11="Cylindrical Tank","Tank Diameter (inches)", "")</f>
        <v>Tank Diameter (inches)</v>
      </c>
      <c r="D12" s="4">
        <v>12</v>
      </c>
      <c r="E12" s="24"/>
      <c r="F12" s="18"/>
      <c r="G12" s="25" t="s">
        <v>57</v>
      </c>
      <c r="H12" s="25" t="s">
        <v>92</v>
      </c>
      <c r="I12" s="9">
        <v>314.61</v>
      </c>
      <c r="J12" s="24"/>
      <c r="K12" s="24"/>
      <c r="L12" s="24"/>
    </row>
    <row r="13" spans="1:12" s="21" customFormat="1" ht="17.25" customHeight="1" x14ac:dyDescent="0.2">
      <c r="A13" s="16"/>
      <c r="B13" s="26" t="s">
        <v>20</v>
      </c>
      <c r="C13" s="26" t="str">
        <f>IF(C11="Cylindrical Tank","Slurry Depth (inches)", "Inches from Top of Tank")</f>
        <v>Slurry Depth (inches)</v>
      </c>
      <c r="D13" s="4">
        <v>20.420000000000002</v>
      </c>
      <c r="E13" s="24"/>
      <c r="F13" s="18"/>
      <c r="G13" s="20" t="s">
        <v>59</v>
      </c>
      <c r="H13" s="20" t="s">
        <v>64</v>
      </c>
      <c r="I13" s="10">
        <f>+(I12-I11)/100</f>
        <v>1.5961000000000001</v>
      </c>
      <c r="J13" s="24"/>
      <c r="K13" s="24"/>
      <c r="L13" s="24"/>
    </row>
    <row r="14" spans="1:12" s="21" customFormat="1" ht="17.25" customHeight="1" x14ac:dyDescent="0.2">
      <c r="A14" s="16"/>
      <c r="B14" s="27" t="s">
        <v>79</v>
      </c>
      <c r="C14" s="24" t="s">
        <v>21</v>
      </c>
      <c r="D14" s="8">
        <f>IF(C11="Cylindrical Tank",((3.14*POWER(D12/2,2)*D13)/230.91))+IF(C11="Tear Drop Tank (80 gallon)", (0.0473*D13*D13-4.236*D13+90.087))</f>
        <v>9.9964349746654548</v>
      </c>
      <c r="E14" s="24"/>
      <c r="F14" s="18" t="s">
        <v>15</v>
      </c>
      <c r="G14" s="19" t="s">
        <v>90</v>
      </c>
      <c r="H14" s="20"/>
      <c r="I14" s="20"/>
      <c r="J14" s="24"/>
      <c r="K14" s="24"/>
      <c r="L14" s="24"/>
    </row>
    <row r="15" spans="1:12" s="21" customFormat="1" ht="17.25" customHeight="1" x14ac:dyDescent="0.2">
      <c r="A15" s="16" t="s">
        <v>1</v>
      </c>
      <c r="B15" s="17" t="s">
        <v>49</v>
      </c>
      <c r="C15" s="24"/>
      <c r="D15" s="28"/>
      <c r="E15" s="24"/>
      <c r="F15" s="18"/>
      <c r="G15" s="25" t="s">
        <v>62</v>
      </c>
      <c r="H15" s="25" t="s">
        <v>56</v>
      </c>
      <c r="I15" s="11">
        <v>0.44</v>
      </c>
      <c r="J15" s="28"/>
      <c r="K15" s="28"/>
      <c r="L15" s="24"/>
    </row>
    <row r="16" spans="1:12" s="21" customFormat="1" ht="17.25" customHeight="1" x14ac:dyDescent="0.2">
      <c r="A16" s="16"/>
      <c r="B16" s="29" t="s">
        <v>22</v>
      </c>
      <c r="C16" s="29" t="s">
        <v>98</v>
      </c>
      <c r="D16" s="5">
        <v>27.5</v>
      </c>
      <c r="E16" s="24"/>
      <c r="F16" s="18"/>
      <c r="G16" s="25" t="s">
        <v>63</v>
      </c>
      <c r="H16" s="25" t="s">
        <v>58</v>
      </c>
      <c r="I16" s="11">
        <v>10.17</v>
      </c>
      <c r="J16" s="24"/>
      <c r="K16" s="24"/>
      <c r="L16" s="24"/>
    </row>
    <row r="17" spans="1:12" s="21" customFormat="1" ht="17.25" customHeight="1" x14ac:dyDescent="0.2">
      <c r="A17" s="16"/>
      <c r="B17" s="29" t="s">
        <v>23</v>
      </c>
      <c r="C17" s="29" t="s">
        <v>10</v>
      </c>
      <c r="D17" s="5">
        <v>78</v>
      </c>
      <c r="E17" s="24"/>
      <c r="F17" s="18"/>
      <c r="G17" s="25" t="s">
        <v>75</v>
      </c>
      <c r="H17" s="25" t="s">
        <v>60</v>
      </c>
      <c r="I17" s="9">
        <v>7.5</v>
      </c>
      <c r="J17" s="24"/>
      <c r="K17" s="24"/>
      <c r="L17" s="24"/>
    </row>
    <row r="18" spans="1:12" s="21" customFormat="1" ht="17.25" customHeight="1" x14ac:dyDescent="0.2">
      <c r="A18" s="16" t="s">
        <v>2</v>
      </c>
      <c r="B18" s="17" t="s">
        <v>50</v>
      </c>
      <c r="C18" s="24"/>
      <c r="D18" s="28"/>
      <c r="E18" s="24"/>
      <c r="F18" s="18"/>
      <c r="G18" s="20" t="s">
        <v>86</v>
      </c>
      <c r="H18" s="20" t="s">
        <v>61</v>
      </c>
      <c r="I18" s="10">
        <f>100-((($I$16-$I$17)/($I$16-$I$15))*100)</f>
        <v>72.559095580678317</v>
      </c>
      <c r="J18" s="24"/>
      <c r="K18" s="24"/>
      <c r="L18" s="24"/>
    </row>
    <row r="19" spans="1:12" s="21" customFormat="1" ht="17.25" customHeight="1" x14ac:dyDescent="0.2">
      <c r="A19" s="16"/>
      <c r="B19" s="30" t="s">
        <v>24</v>
      </c>
      <c r="C19" s="30" t="s">
        <v>87</v>
      </c>
      <c r="D19" s="6">
        <f>I13</f>
        <v>1.5961000000000001</v>
      </c>
      <c r="E19" s="24"/>
      <c r="F19" s="16" t="s">
        <v>16</v>
      </c>
      <c r="G19" s="17" t="s">
        <v>17</v>
      </c>
      <c r="H19" s="24"/>
      <c r="I19" s="24"/>
      <c r="J19" s="3"/>
      <c r="K19" s="3"/>
      <c r="L19" s="24"/>
    </row>
    <row r="20" spans="1:12" s="21" customFormat="1" ht="17.25" customHeight="1" x14ac:dyDescent="0.2">
      <c r="A20" s="16"/>
      <c r="B20" s="30" t="s">
        <v>25</v>
      </c>
      <c r="C20" s="30" t="s">
        <v>88</v>
      </c>
      <c r="D20" s="6">
        <f>I18</f>
        <v>72.559095580678317</v>
      </c>
      <c r="E20" s="24"/>
      <c r="G20" s="31" t="s">
        <v>65</v>
      </c>
      <c r="H20" s="31" t="s">
        <v>93</v>
      </c>
      <c r="I20" s="2">
        <v>9.4499999999999993</v>
      </c>
      <c r="J20" s="24"/>
      <c r="K20" s="24"/>
      <c r="L20" s="24"/>
    </row>
    <row r="21" spans="1:12" s="21" customFormat="1" ht="17.25" customHeight="1" x14ac:dyDescent="0.2">
      <c r="A21" s="16"/>
      <c r="B21" s="32" t="s">
        <v>26</v>
      </c>
      <c r="C21" s="30" t="s">
        <v>73</v>
      </c>
      <c r="D21" s="7">
        <f>I23</f>
        <v>1.1600000000000001</v>
      </c>
      <c r="E21" s="24"/>
      <c r="F21" s="33"/>
      <c r="G21" s="31" t="s">
        <v>66</v>
      </c>
      <c r="H21" s="31" t="s">
        <v>94</v>
      </c>
      <c r="I21" s="1">
        <v>21.05</v>
      </c>
      <c r="J21" s="24"/>
      <c r="K21" s="24"/>
      <c r="L21" s="24"/>
    </row>
    <row r="22" spans="1:12" s="21" customFormat="1" ht="17.25" customHeight="1" x14ac:dyDescent="0.2">
      <c r="A22" s="16"/>
      <c r="B22" s="27" t="s">
        <v>27</v>
      </c>
      <c r="C22" s="24" t="s">
        <v>9</v>
      </c>
      <c r="D22" s="28">
        <f>155.56*D21 - 154</f>
        <v>26.449600000000032</v>
      </c>
      <c r="E22" s="24"/>
      <c r="F22" s="33"/>
      <c r="G22" s="31" t="s">
        <v>67</v>
      </c>
      <c r="H22" s="31" t="s">
        <v>72</v>
      </c>
      <c r="I22" s="1">
        <v>10</v>
      </c>
      <c r="J22" s="28"/>
      <c r="K22" s="28"/>
      <c r="L22" s="24"/>
    </row>
    <row r="23" spans="1:12" s="21" customFormat="1" ht="17.25" customHeight="1" x14ac:dyDescent="0.2">
      <c r="A23" s="16" t="s">
        <v>3</v>
      </c>
      <c r="B23" s="17" t="s">
        <v>51</v>
      </c>
      <c r="C23" s="24"/>
      <c r="D23" s="28"/>
      <c r="E23" s="24"/>
      <c r="F23" s="33"/>
      <c r="G23" s="24" t="s">
        <v>71</v>
      </c>
      <c r="H23" s="24" t="s">
        <v>68</v>
      </c>
      <c r="I23" s="3">
        <f>+($I$21-$I$20)/I22</f>
        <v>1.1600000000000001</v>
      </c>
      <c r="J23" s="28"/>
      <c r="K23" s="28"/>
      <c r="L23" s="24"/>
    </row>
    <row r="24" spans="1:12" s="21" customFormat="1" ht="17.25" hidden="1" customHeight="1" x14ac:dyDescent="0.2">
      <c r="A24" s="16"/>
      <c r="B24" s="27"/>
      <c r="C24" s="24" t="s">
        <v>29</v>
      </c>
      <c r="D24" s="28">
        <f>D19*D14*8.337</f>
        <v>133.01941832836067</v>
      </c>
      <c r="E24" s="24"/>
      <c r="F24" s="33"/>
      <c r="G24" s="24"/>
      <c r="H24" s="24"/>
      <c r="I24" s="24"/>
      <c r="J24" s="24"/>
      <c r="K24" s="24"/>
      <c r="L24" s="24"/>
    </row>
    <row r="25" spans="1:12" s="21" customFormat="1" ht="17.25" hidden="1" customHeight="1" x14ac:dyDescent="0.2">
      <c r="A25" s="16"/>
      <c r="B25" s="27"/>
      <c r="C25" s="24" t="s">
        <v>30</v>
      </c>
      <c r="D25" s="28">
        <f>100-D20</f>
        <v>27.440904419321683</v>
      </c>
      <c r="E25" s="24"/>
      <c r="F25" s="33"/>
      <c r="G25" s="24"/>
      <c r="H25" s="24"/>
      <c r="I25" s="24"/>
      <c r="J25" s="24"/>
      <c r="K25" s="24"/>
      <c r="L25" s="24"/>
    </row>
    <row r="26" spans="1:12" s="21" customFormat="1" ht="17.25" hidden="1" customHeight="1" x14ac:dyDescent="0.2">
      <c r="A26" s="16"/>
      <c r="B26" s="27"/>
      <c r="C26" s="24" t="s">
        <v>31</v>
      </c>
      <c r="D26" s="28">
        <f>(D25/(100-D22))*100</f>
        <v>37.308980534873633</v>
      </c>
      <c r="E26" s="24"/>
      <c r="F26" s="33"/>
      <c r="G26" s="24"/>
      <c r="H26" s="24"/>
      <c r="I26" s="24"/>
      <c r="J26" s="24"/>
      <c r="K26" s="24"/>
      <c r="L26" s="24"/>
    </row>
    <row r="27" spans="1:12" s="21" customFormat="1" ht="17.25" hidden="1" customHeight="1" x14ac:dyDescent="0.2">
      <c r="A27" s="16"/>
      <c r="B27" s="27"/>
      <c r="C27" s="24" t="s">
        <v>32</v>
      </c>
      <c r="D27" s="28">
        <f>(D24*D26)/100</f>
        <v>49.628188891730218</v>
      </c>
      <c r="E27" s="24"/>
      <c r="F27" s="33"/>
      <c r="G27" s="24"/>
      <c r="H27" s="24"/>
      <c r="I27" s="24"/>
      <c r="J27" s="24"/>
      <c r="K27" s="24"/>
      <c r="L27" s="24"/>
    </row>
    <row r="28" spans="1:12" s="21" customFormat="1" ht="17.25" hidden="1" customHeight="1" x14ac:dyDescent="0.2">
      <c r="A28" s="16"/>
      <c r="B28" s="27"/>
      <c r="C28" s="24" t="s">
        <v>31</v>
      </c>
      <c r="D28" s="28">
        <f>(D26/1)</f>
        <v>37.308980534873633</v>
      </c>
      <c r="E28" s="24"/>
      <c r="F28" s="33"/>
      <c r="G28" s="24"/>
      <c r="H28" s="24"/>
      <c r="I28" s="24"/>
      <c r="J28" s="24"/>
      <c r="K28" s="24"/>
      <c r="L28" s="24"/>
    </row>
    <row r="29" spans="1:12" s="21" customFormat="1" ht="17.25" hidden="1" customHeight="1" x14ac:dyDescent="0.2">
      <c r="A29" s="16"/>
      <c r="B29" s="24"/>
      <c r="C29" s="24" t="s">
        <v>33</v>
      </c>
      <c r="D29" s="28">
        <f>(D24*D28)/100</f>
        <v>49.628188891730218</v>
      </c>
      <c r="E29" s="24"/>
      <c r="F29" s="33"/>
      <c r="G29" s="24"/>
      <c r="H29" s="24"/>
      <c r="I29" s="24"/>
      <c r="J29" s="24"/>
      <c r="K29" s="24"/>
      <c r="L29" s="24"/>
    </row>
    <row r="30" spans="1:12" s="21" customFormat="1" ht="17.25" customHeight="1" x14ac:dyDescent="0.2">
      <c r="A30" s="16"/>
      <c r="B30" s="27" t="s">
        <v>28</v>
      </c>
      <c r="C30" s="24" t="s">
        <v>10</v>
      </c>
      <c r="D30" s="28">
        <f>100-D28</f>
        <v>62.691019465126367</v>
      </c>
      <c r="E30" s="24"/>
      <c r="F30" s="33"/>
      <c r="J30" s="3"/>
      <c r="K30" s="3"/>
      <c r="L30" s="24"/>
    </row>
    <row r="31" spans="1:12" s="21" customFormat="1" ht="17.25" customHeight="1" x14ac:dyDescent="0.2">
      <c r="A31" s="16" t="s">
        <v>4</v>
      </c>
      <c r="B31" s="17" t="s">
        <v>52</v>
      </c>
      <c r="C31" s="24"/>
      <c r="D31" s="28"/>
      <c r="E31" s="24"/>
      <c r="F31" s="33"/>
      <c r="G31" s="52" t="s">
        <v>6</v>
      </c>
      <c r="H31" s="53"/>
      <c r="I31" s="56" t="s">
        <v>7</v>
      </c>
      <c r="J31" s="57"/>
      <c r="K31" s="58" t="s">
        <v>8</v>
      </c>
      <c r="L31" s="24"/>
    </row>
    <row r="32" spans="1:12" s="21" customFormat="1" ht="17.25" customHeight="1" thickBot="1" x14ac:dyDescent="0.25">
      <c r="A32" s="16"/>
      <c r="B32" s="27" t="s">
        <v>34</v>
      </c>
      <c r="C32" s="24" t="s">
        <v>35</v>
      </c>
      <c r="D32" s="28">
        <f>D22-D16</f>
        <v>-1.0503999999999678</v>
      </c>
      <c r="E32" s="24"/>
      <c r="F32" s="24"/>
      <c r="G32" s="54"/>
      <c r="H32" s="55"/>
      <c r="I32" s="34" t="s">
        <v>76</v>
      </c>
      <c r="J32" s="34" t="s">
        <v>77</v>
      </c>
      <c r="K32" s="59"/>
      <c r="L32" s="24"/>
    </row>
    <row r="33" spans="1:12" s="21" customFormat="1" ht="17.25" customHeight="1" thickBot="1" x14ac:dyDescent="0.25">
      <c r="A33" s="16"/>
      <c r="B33" s="27" t="s">
        <v>36</v>
      </c>
      <c r="C33" s="24" t="s">
        <v>37</v>
      </c>
      <c r="D33" s="35">
        <f>IF(D32&gt;1,(D32*D27)/D16,0)</f>
        <v>0</v>
      </c>
      <c r="E33" s="24" t="str">
        <f>IF(D32&lt;-1, "Evaporate", 0)</f>
        <v>Evaporate</v>
      </c>
      <c r="F33" s="24"/>
      <c r="G33" s="56" t="s">
        <v>9</v>
      </c>
      <c r="H33" s="57"/>
      <c r="I33" s="36">
        <f>+D16-1</f>
        <v>26.5</v>
      </c>
      <c r="J33" s="36">
        <f>+D16+1</f>
        <v>28.5</v>
      </c>
      <c r="K33" s="36">
        <f>D22</f>
        <v>26.449600000000032</v>
      </c>
      <c r="L33" s="24"/>
    </row>
    <row r="34" spans="1:12" s="21" customFormat="1" ht="17.25" hidden="1" customHeight="1" x14ac:dyDescent="0.2">
      <c r="A34" s="16"/>
      <c r="B34" s="27"/>
      <c r="C34" s="24" t="s">
        <v>39</v>
      </c>
      <c r="D34" s="28">
        <f>D24+D33</f>
        <v>133.01941832836067</v>
      </c>
      <c r="E34" s="24"/>
      <c r="F34" s="24"/>
      <c r="G34" s="37"/>
      <c r="H34" s="37"/>
      <c r="I34" s="34"/>
      <c r="J34" s="34"/>
      <c r="K34" s="34"/>
      <c r="L34" s="24"/>
    </row>
    <row r="35" spans="1:12" s="21" customFormat="1" ht="17.25" hidden="1" customHeight="1" x14ac:dyDescent="0.2">
      <c r="A35" s="16"/>
      <c r="B35" s="27"/>
      <c r="C35" s="24" t="s">
        <v>40</v>
      </c>
      <c r="D35" s="28">
        <f>D29+D33</f>
        <v>49.628188891730218</v>
      </c>
      <c r="E35" s="24"/>
      <c r="F35" s="24"/>
      <c r="G35" s="37"/>
      <c r="H35" s="37"/>
      <c r="I35" s="34"/>
      <c r="J35" s="34"/>
      <c r="K35" s="34"/>
      <c r="L35" s="24"/>
    </row>
    <row r="36" spans="1:12" s="21" customFormat="1" ht="17.25" hidden="1" customHeight="1" x14ac:dyDescent="0.2">
      <c r="A36" s="16"/>
      <c r="B36" s="27"/>
      <c r="C36" s="24" t="s">
        <v>41</v>
      </c>
      <c r="D36" s="28">
        <f>(D35/D34)*100</f>
        <v>37.308980534873641</v>
      </c>
      <c r="E36" s="24"/>
      <c r="F36" s="24"/>
      <c r="G36" s="38"/>
      <c r="H36" s="38"/>
      <c r="I36" s="38"/>
      <c r="J36" s="38"/>
      <c r="K36" s="38"/>
      <c r="L36" s="24"/>
    </row>
    <row r="37" spans="1:12" s="21" customFormat="1" ht="17.25" customHeight="1" x14ac:dyDescent="0.2">
      <c r="A37" s="16"/>
      <c r="B37" s="27" t="s">
        <v>38</v>
      </c>
      <c r="C37" s="24" t="s">
        <v>78</v>
      </c>
      <c r="D37" s="28">
        <f>100-D36</f>
        <v>62.691019465126359</v>
      </c>
      <c r="E37" s="24"/>
      <c r="F37" s="24"/>
      <c r="G37" s="56" t="s">
        <v>10</v>
      </c>
      <c r="H37" s="57"/>
      <c r="I37" s="36">
        <f>D17-1</f>
        <v>77</v>
      </c>
      <c r="J37" s="36">
        <f>D17+1</f>
        <v>79</v>
      </c>
      <c r="K37" s="36">
        <f>D30</f>
        <v>62.691019465126367</v>
      </c>
      <c r="L37" s="24"/>
    </row>
    <row r="38" spans="1:12" s="21" customFormat="1" ht="17.25" customHeight="1" x14ac:dyDescent="0.2">
      <c r="A38" s="16" t="s">
        <v>5</v>
      </c>
      <c r="B38" s="17" t="s">
        <v>53</v>
      </c>
      <c r="C38" s="24"/>
      <c r="D38" s="28"/>
      <c r="E38" s="24"/>
      <c r="F38" s="24"/>
      <c r="L38" s="24"/>
    </row>
    <row r="39" spans="1:12" s="21" customFormat="1" ht="17.25" customHeight="1" thickBot="1" x14ac:dyDescent="0.25">
      <c r="A39" s="16"/>
      <c r="B39" s="39" t="s">
        <v>85</v>
      </c>
      <c r="C39" s="20" t="s">
        <v>43</v>
      </c>
      <c r="D39" s="10">
        <f>D37/D17</f>
        <v>0.80373101878367126</v>
      </c>
      <c r="E39" s="24"/>
      <c r="F39" s="24"/>
      <c r="G39" s="24"/>
      <c r="H39" s="24"/>
      <c r="I39" s="24"/>
      <c r="J39" s="24"/>
      <c r="K39" s="24"/>
      <c r="L39" s="24"/>
    </row>
    <row r="40" spans="1:12" s="21" customFormat="1" ht="17.25" customHeight="1" thickBot="1" x14ac:dyDescent="0.25">
      <c r="A40" s="16"/>
      <c r="B40" s="39" t="s">
        <v>42</v>
      </c>
      <c r="C40" s="20" t="s">
        <v>44</v>
      </c>
      <c r="D40" s="40">
        <f>IF(D36&lt;(100-D17)-1,(D39-1)*D34,0)</f>
        <v>0</v>
      </c>
      <c r="E40" s="24"/>
      <c r="F40" s="41" t="s">
        <v>69</v>
      </c>
      <c r="G40" s="24"/>
      <c r="H40" s="24"/>
      <c r="I40" s="24"/>
      <c r="J40" s="24"/>
      <c r="K40" s="24"/>
      <c r="L40" s="24"/>
    </row>
    <row r="41" spans="1:12" s="21" customFormat="1" ht="17.25" customHeight="1" x14ac:dyDescent="0.2">
      <c r="A41" s="16" t="s">
        <v>11</v>
      </c>
      <c r="B41" s="17" t="s">
        <v>54</v>
      </c>
      <c r="C41" s="24"/>
      <c r="D41" s="28"/>
      <c r="E41" s="24"/>
      <c r="F41" s="24" t="s">
        <v>83</v>
      </c>
      <c r="G41" s="24"/>
      <c r="H41" s="17"/>
      <c r="I41" s="42"/>
      <c r="J41" s="42"/>
      <c r="K41" s="42"/>
      <c r="L41" s="42"/>
    </row>
    <row r="42" spans="1:12" s="21" customFormat="1" ht="17.25" customHeight="1" thickBot="1" x14ac:dyDescent="0.25">
      <c r="A42" s="16"/>
      <c r="B42" s="27" t="s">
        <v>45</v>
      </c>
      <c r="C42" s="24" t="s">
        <v>43</v>
      </c>
      <c r="D42" s="28">
        <f>D36/(100-D17)</f>
        <v>1.6958627515851654</v>
      </c>
      <c r="E42" s="24"/>
      <c r="F42" s="60" t="s">
        <v>96</v>
      </c>
      <c r="G42" s="60"/>
      <c r="H42" s="60"/>
      <c r="I42" s="60"/>
      <c r="J42" s="60"/>
      <c r="K42" s="60"/>
      <c r="L42" s="60"/>
    </row>
    <row r="43" spans="1:12" s="21" customFormat="1" ht="17.25" customHeight="1" thickBot="1" x14ac:dyDescent="0.25">
      <c r="A43" s="16"/>
      <c r="B43" s="27" t="s">
        <v>46</v>
      </c>
      <c r="C43" s="24" t="s">
        <v>47</v>
      </c>
      <c r="D43" s="35">
        <f>IF(D37&lt;D17-1,(D42-1)*D34,0)</f>
        <v>92.563258452231238</v>
      </c>
      <c r="E43" s="24"/>
      <c r="F43" s="60"/>
      <c r="G43" s="60"/>
      <c r="H43" s="60"/>
      <c r="I43" s="60"/>
      <c r="J43" s="60"/>
      <c r="K43" s="60"/>
      <c r="L43" s="60"/>
    </row>
    <row r="44" spans="1:12" s="21" customFormat="1" ht="17.25" customHeight="1" x14ac:dyDescent="0.2">
      <c r="A44" s="16"/>
      <c r="B44" s="43"/>
      <c r="C44" s="43"/>
      <c r="D44" s="43"/>
      <c r="E44" s="24"/>
      <c r="F44" s="24" t="s">
        <v>81</v>
      </c>
      <c r="G44" s="44"/>
      <c r="H44" s="44"/>
      <c r="I44" s="44"/>
      <c r="J44" s="44"/>
      <c r="K44" s="44"/>
      <c r="L44" s="44"/>
    </row>
    <row r="45" spans="1:12" s="21" customFormat="1" ht="17.25" customHeight="1" x14ac:dyDescent="0.2">
      <c r="A45" s="16"/>
      <c r="B45" s="43"/>
      <c r="C45" s="43"/>
      <c r="D45" s="43"/>
      <c r="E45" s="43"/>
      <c r="F45" s="60" t="s">
        <v>84</v>
      </c>
      <c r="G45" s="60"/>
      <c r="H45" s="60"/>
      <c r="I45" s="60"/>
      <c r="J45" s="60"/>
      <c r="K45" s="60"/>
      <c r="L45" s="60"/>
    </row>
    <row r="46" spans="1:12" s="21" customFormat="1" ht="17.25" customHeight="1" x14ac:dyDescent="0.2">
      <c r="A46" s="16"/>
      <c r="B46" s="43"/>
      <c r="C46" s="43"/>
      <c r="D46" s="43"/>
      <c r="E46" s="43"/>
      <c r="F46" s="60"/>
      <c r="G46" s="60"/>
      <c r="H46" s="60"/>
      <c r="I46" s="60"/>
      <c r="J46" s="60"/>
      <c r="K46" s="60"/>
      <c r="L46" s="60"/>
    </row>
    <row r="47" spans="1:12" s="21" customFormat="1" ht="17.25" customHeight="1" x14ac:dyDescent="0.2">
      <c r="A47" s="45"/>
      <c r="B47" s="24"/>
      <c r="C47" s="24"/>
      <c r="D47" s="24"/>
      <c r="E47" s="43"/>
      <c r="F47" s="42" t="s">
        <v>82</v>
      </c>
      <c r="G47" s="24"/>
      <c r="H47" s="17"/>
      <c r="I47" s="24"/>
      <c r="J47" s="24"/>
      <c r="K47" s="24"/>
      <c r="L47" s="24"/>
    </row>
    <row r="48" spans="1:12" s="21" customFormat="1" x14ac:dyDescent="0.2">
      <c r="A48" s="1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s="21" customFormat="1" ht="18" x14ac:dyDescent="0.2">
      <c r="A49" s="46" t="s">
        <v>99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47" t="s">
        <v>70</v>
      </c>
    </row>
    <row r="50" spans="1:12" hidden="1" x14ac:dyDescent="0.2"/>
    <row r="51" spans="1:12" hidden="1" x14ac:dyDescent="0.2"/>
    <row r="52" spans="1:12" hidden="1" x14ac:dyDescent="0.2"/>
    <row r="53" spans="1:12" hidden="1" x14ac:dyDescent="0.2"/>
    <row r="54" spans="1:12" hidden="1" x14ac:dyDescent="0.2"/>
    <row r="55" spans="1:12" hidden="1" x14ac:dyDescent="0.2"/>
    <row r="56" spans="1:12" hidden="1" x14ac:dyDescent="0.2"/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t="15.75" hidden="1" customHeight="1" x14ac:dyDescent="0.2"/>
  </sheetData>
  <sheetProtection password="DA71" sheet="1" objects="1" scenarios="1" selectLockedCells="1"/>
  <mergeCells count="12">
    <mergeCell ref="A1:L1"/>
    <mergeCell ref="A2:L2"/>
    <mergeCell ref="A3:L3"/>
    <mergeCell ref="A4:L4"/>
    <mergeCell ref="A5:L5"/>
    <mergeCell ref="G31:H32"/>
    <mergeCell ref="G33:H33"/>
    <mergeCell ref="I31:J31"/>
    <mergeCell ref="K31:K32"/>
    <mergeCell ref="F45:L46"/>
    <mergeCell ref="F42:L43"/>
    <mergeCell ref="G37:H37"/>
  </mergeCells>
  <phoneticPr fontId="0" type="noConversion"/>
  <conditionalFormatting sqref="D33 D40 D43">
    <cfRule type="cellIs" dxfId="7" priority="8" operator="greaterThan">
      <formula>0</formula>
    </cfRule>
    <cfRule type="cellIs" dxfId="6" priority="9" stopIfTrue="1" operator="greaterThan">
      <formula>0</formula>
    </cfRule>
    <cfRule type="cellIs" dxfId="5" priority="11" stopIfTrue="1" operator="greaterThan">
      <formula>0</formula>
    </cfRule>
    <cfRule type="cellIs" dxfId="4" priority="12" stopIfTrue="1" operator="greaterThan">
      <formula>0</formula>
    </cfRule>
  </conditionalFormatting>
  <conditionalFormatting sqref="D33">
    <cfRule type="cellIs" dxfId="3" priority="10" stopIfTrue="1" operator="greaterThan">
      <formula>0</formula>
    </cfRule>
  </conditionalFormatting>
  <conditionalFormatting sqref="E33">
    <cfRule type="cellIs" dxfId="2" priority="1" stopIfTrue="1" operator="equal">
      <formula>0</formula>
    </cfRule>
    <cfRule type="cellIs" dxfId="1" priority="2" stopIfTrue="1" operator="equal">
      <formula>0</formula>
    </cfRule>
    <cfRule type="cellIs" dxfId="0" priority="3" stopIfTrue="1" operator="equal">
      <formula>"Evaporate"</formula>
    </cfRule>
  </conditionalFormatting>
  <dataValidations count="1">
    <dataValidation type="list" allowBlank="1" showInputMessage="1" showErrorMessage="1" sqref="C11">
      <formula1>$C$8:$C$9</formula1>
    </dataValidation>
  </dataValidations>
  <pageMargins left="0.75" right="0.75" top="1" bottom="1" header="0.5" footer="0.5"/>
  <pageSetup scale="71" orientation="landscape" horizontalDpi="300" verticalDpi="300" r:id="rId1"/>
  <headerFooter alignWithMargins="0"/>
  <ignoredErrors>
    <ignoredError sqref="D20:D21 D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Alisa Rawski</cp:lastModifiedBy>
  <cp:lastPrinted>2015-11-09T20:15:37Z</cp:lastPrinted>
  <dcterms:created xsi:type="dcterms:W3CDTF">1999-06-23T17:41:59Z</dcterms:created>
  <dcterms:modified xsi:type="dcterms:W3CDTF">2016-04-21T12:59:04Z</dcterms:modified>
</cp:coreProperties>
</file>